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31-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7" i="1"/>
  <c r="H7" i="1"/>
  <c r="I7" i="1"/>
  <c r="J7" i="1"/>
  <c r="G9" i="1"/>
  <c r="H9" i="1"/>
  <c r="I9" i="1"/>
  <c r="J9" i="1"/>
  <c r="G10" i="1"/>
  <c r="H10" i="1"/>
  <c r="I10" i="1"/>
  <c r="J10" i="1"/>
  <c r="F12" i="1"/>
  <c r="G12" i="1"/>
  <c r="H12" i="1"/>
  <c r="I12" i="1"/>
  <c r="L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8" i="1"/>
  <c r="H18" i="1"/>
  <c r="I18" i="1"/>
  <c r="J18" i="1"/>
  <c r="G19" i="1"/>
  <c r="H19" i="1"/>
  <c r="I19" i="1"/>
  <c r="I22" i="1" s="1"/>
  <c r="I23" i="1" s="1"/>
  <c r="J19" i="1"/>
  <c r="F22" i="1"/>
  <c r="G22" i="1"/>
  <c r="G23" i="1" s="1"/>
  <c r="J22" i="1"/>
  <c r="L22" i="1"/>
  <c r="L23" i="1" s="1"/>
  <c r="F23" i="1"/>
  <c r="J12" i="1" l="1"/>
  <c r="J23" i="1" s="1"/>
  <c r="H22" i="1"/>
  <c r="H23" i="1" s="1"/>
</calcChain>
</file>

<file path=xl/sharedStrings.xml><?xml version="1.0" encoding="utf-8"?>
<sst xmlns="http://schemas.openxmlformats.org/spreadsheetml/2006/main" count="60" uniqueCount="51">
  <si>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</si>
  <si>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</si>
  <si>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</si>
  <si>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</si>
  <si>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</si>
  <si>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</si>
  <si>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</si>
  <si>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</si>
  <si>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</si>
  <si>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</si>
  <si>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</si>
  <si>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</si>
  <si>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</si>
  <si>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</si>
  <si>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</si>
  <si>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</si>
  <si>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</si>
  <si>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</si>
  <si>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</si>
  <si>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</si>
  <si>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</si>
  <si>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</si>
  <si>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</si>
  <si>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</si>
  <si>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</si>
  <si>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</si>
  <si>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</si>
  <si>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</si>
  <si>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</si>
  <si>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</si>
  <si>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</si>
  <si>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</si>
  <si>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</si>
  <si>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</si>
  <si>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</si>
  <si>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</si>
  <si>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</si>
  <si>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</si>
  <si>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Кисель из ягод</t>
  </si>
  <si>
    <t>Картофельное пюре</t>
  </si>
  <si>
    <t>Какао  на молоке</t>
  </si>
  <si>
    <t>36.10</t>
  </si>
  <si>
    <t xml:space="preserve">Суфле из мяса кур </t>
  </si>
  <si>
    <t>Винегрет овощной</t>
  </si>
  <si>
    <t>Тефтели рыбные  в соусе</t>
  </si>
  <si>
    <t xml:space="preserve">Рассольник с крупой,  сметаной </t>
  </si>
  <si>
    <t>Председатель Правления ПК"СЫСЕРТСКОЕ РАЙПО"</t>
  </si>
  <si>
    <t>Шалапугина Н.В.</t>
  </si>
  <si>
    <t>40/3</t>
  </si>
  <si>
    <t>Греча с овощами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</si>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</sst>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4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/>
    </xf>
    <xf numFmtId="0" fontId="13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0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1"/>
      <c r="D1" s="72"/>
      <c r="E1" s="72"/>
      <c r="F1" s="3" t="s">
        <v>1</v>
      </c>
      <c r="G1" s="1" t="s">
        <v>2</v>
      </c>
      <c r="H1" s="73" t="s">
        <v>46</v>
      </c>
      <c r="I1" s="74"/>
      <c r="J1" s="74"/>
      <c r="K1" s="75"/>
    </row>
    <row r="2" spans="1:12" ht="17.399999999999999">
      <c r="A2" s="4" t="s">
        <v>3</v>
      </c>
      <c r="C2" s="1"/>
      <c r="G2" s="1" t="s">
        <v>4</v>
      </c>
      <c r="H2" s="76" t="s">
        <v>47</v>
      </c>
      <c r="I2" s="77"/>
      <c r="J2" s="77"/>
      <c r="K2" s="7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9</v>
      </c>
      <c r="J3" s="43">
        <v>2025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.6">
      <c r="A6" s="14">
        <v>2</v>
      </c>
      <c r="B6" s="15">
        <v>4</v>
      </c>
      <c r="C6" s="13" t="s">
        <v>23</v>
      </c>
      <c r="D6" s="17" t="s">
        <v>31</v>
      </c>
      <c r="E6" s="41" t="s">
        <v>42</v>
      </c>
      <c r="F6" s="42">
        <v>90</v>
      </c>
      <c r="G6" s="36">
        <f>F6*9.7/100</f>
        <v>8.7299999999999986</v>
      </c>
      <c r="H6" s="36">
        <f>F6*10.6/100</f>
        <v>9.5399999999999991</v>
      </c>
      <c r="I6" s="36">
        <f>F6*1.7/100</f>
        <v>1.53</v>
      </c>
      <c r="J6" s="36">
        <f>F6*141/100</f>
        <v>126.9</v>
      </c>
      <c r="K6" s="51">
        <v>44417</v>
      </c>
      <c r="L6" s="37">
        <v>84.87</v>
      </c>
    </row>
    <row r="7" spans="1:12" ht="15.6">
      <c r="A7" s="14"/>
      <c r="B7" s="15"/>
      <c r="C7" s="16"/>
      <c r="D7" s="19" t="s">
        <v>32</v>
      </c>
      <c r="E7" s="20" t="s">
        <v>49</v>
      </c>
      <c r="F7" s="21">
        <v>150</v>
      </c>
      <c r="G7" s="21">
        <f>F7*10.32/180</f>
        <v>8.6</v>
      </c>
      <c r="H7" s="21">
        <f>F7*8.16/180</f>
        <v>6.8</v>
      </c>
      <c r="I7" s="21">
        <f>F7*45.36/180</f>
        <v>37.799999999999997</v>
      </c>
      <c r="J7" s="21">
        <f>F7*266.25/150</f>
        <v>266.25</v>
      </c>
      <c r="K7" s="46" t="s">
        <v>48</v>
      </c>
      <c r="L7" s="37">
        <v>12.85</v>
      </c>
    </row>
    <row r="8" spans="1:12" ht="15.6">
      <c r="A8" s="14"/>
      <c r="B8" s="15"/>
      <c r="C8" s="16"/>
      <c r="D8" s="19" t="s">
        <v>24</v>
      </c>
      <c r="E8" s="20" t="s">
        <v>40</v>
      </c>
      <c r="F8" s="36">
        <v>200</v>
      </c>
      <c r="G8" s="36">
        <v>3.6</v>
      </c>
      <c r="H8" s="36">
        <v>3.3</v>
      </c>
      <c r="I8" s="36">
        <v>22.8</v>
      </c>
      <c r="J8" s="36">
        <v>135</v>
      </c>
      <c r="K8" s="49" t="s">
        <v>41</v>
      </c>
      <c r="L8" s="37">
        <v>18.98</v>
      </c>
    </row>
    <row r="9" spans="1:12" ht="15.6">
      <c r="A9" s="14"/>
      <c r="B9" s="15"/>
      <c r="C9" s="16"/>
      <c r="D9" s="19" t="s">
        <v>33</v>
      </c>
      <c r="E9" s="22" t="s">
        <v>34</v>
      </c>
      <c r="F9" s="21">
        <v>50</v>
      </c>
      <c r="G9" s="21">
        <f>SUM(F9*2.37/30)</f>
        <v>3.95</v>
      </c>
      <c r="H9" s="21">
        <f>SUM(F9*0.3/30)</f>
        <v>0.5</v>
      </c>
      <c r="I9" s="21">
        <f>SUM(F9*14.49/30)</f>
        <v>24.15</v>
      </c>
      <c r="J9" s="21">
        <f>SUM(F9*70.14/30)</f>
        <v>116.9</v>
      </c>
      <c r="K9" s="46" t="s">
        <v>26</v>
      </c>
      <c r="L9" s="37">
        <v>4.5599999999999996</v>
      </c>
    </row>
    <row r="10" spans="1:12" ht="15.6">
      <c r="A10" s="14"/>
      <c r="B10" s="15"/>
      <c r="C10" s="16"/>
      <c r="D10" s="19" t="s">
        <v>35</v>
      </c>
      <c r="E10" s="32" t="s">
        <v>25</v>
      </c>
      <c r="F10" s="21">
        <v>45</v>
      </c>
      <c r="G10" s="21">
        <f>SUM(F10*1.68/30)</f>
        <v>2.52</v>
      </c>
      <c r="H10" s="21">
        <f>SUM(F10*0.33/30)</f>
        <v>0.49500000000000005</v>
      </c>
      <c r="I10" s="21">
        <f>SUM(F10*14.82/30)</f>
        <v>22.23</v>
      </c>
      <c r="J10" s="21">
        <f>SUM(F10*68.97/30)</f>
        <v>103.455</v>
      </c>
      <c r="K10" s="46" t="s">
        <v>37</v>
      </c>
      <c r="L10" s="37">
        <v>3.78</v>
      </c>
    </row>
    <row r="11" spans="1:12" ht="15.6">
      <c r="A11" s="14"/>
      <c r="B11" s="15"/>
      <c r="C11" s="16"/>
      <c r="D11" s="19"/>
      <c r="E11" s="69"/>
      <c r="F11" s="21"/>
      <c r="G11" s="21"/>
      <c r="H11" s="21"/>
      <c r="I11" s="21"/>
      <c r="J11" s="21"/>
      <c r="K11" s="46"/>
      <c r="L11" s="37"/>
    </row>
    <row r="12" spans="1:12" ht="15.6">
      <c r="A12" s="23"/>
      <c r="B12" s="24"/>
      <c r="C12" s="25"/>
      <c r="D12" s="26" t="s">
        <v>27</v>
      </c>
      <c r="E12" s="27"/>
      <c r="F12" s="28">
        <f>SUM(F6:F11)</f>
        <v>535</v>
      </c>
      <c r="G12" s="28">
        <f>SUM(G6:G11)</f>
        <v>27.4</v>
      </c>
      <c r="H12" s="28">
        <f>SUM(H6:H11)</f>
        <v>20.635000000000002</v>
      </c>
      <c r="I12" s="28">
        <f>SUM(I6:I11)+0.01</f>
        <v>108.52000000000001</v>
      </c>
      <c r="J12" s="28">
        <f>SUM(J6:J11)</f>
        <v>748.505</v>
      </c>
      <c r="K12" s="47"/>
      <c r="L12" s="28">
        <f>SUM(L6:L11)</f>
        <v>125.04</v>
      </c>
    </row>
    <row r="13" spans="1:12" ht="15.6">
      <c r="A13" s="29">
        <v>2</v>
      </c>
      <c r="B13" s="30">
        <v>4</v>
      </c>
      <c r="C13" s="31" t="s">
        <v>28</v>
      </c>
      <c r="D13" s="19" t="s">
        <v>29</v>
      </c>
      <c r="E13" s="40" t="s">
        <v>43</v>
      </c>
      <c r="F13" s="36">
        <v>60</v>
      </c>
      <c r="G13" s="21">
        <f>F13*1.3/100</f>
        <v>0.78</v>
      </c>
      <c r="H13" s="21">
        <f>F13*8.9/100</f>
        <v>5.34</v>
      </c>
      <c r="I13" s="21">
        <f>F13*6.7/100</f>
        <v>4.0199999999999996</v>
      </c>
      <c r="J13" s="21">
        <f>F13*112/100</f>
        <v>67.2</v>
      </c>
      <c r="K13" s="46">
        <v>72</v>
      </c>
      <c r="L13" s="37">
        <v>10.66</v>
      </c>
    </row>
    <row r="14" spans="1:12" ht="15.6">
      <c r="A14" s="14"/>
      <c r="B14" s="15"/>
      <c r="C14" s="16"/>
      <c r="D14" s="19" t="s">
        <v>30</v>
      </c>
      <c r="E14" s="52" t="s">
        <v>45</v>
      </c>
      <c r="F14" s="21">
        <v>200</v>
      </c>
      <c r="G14" s="36">
        <f>F14*2.5/250+0.2+1.7</f>
        <v>3.9000000000000004</v>
      </c>
      <c r="H14" s="36">
        <f>F14*5.4/250+1.7</f>
        <v>6.0200000000000005</v>
      </c>
      <c r="I14" s="36">
        <f>F14*16.6/250+1</f>
        <v>14.280000000000001</v>
      </c>
      <c r="J14" s="36">
        <f>F14*125/250+3+22.6</f>
        <v>125.6</v>
      </c>
      <c r="K14" s="46">
        <v>44502</v>
      </c>
      <c r="L14" s="37">
        <v>20.69</v>
      </c>
    </row>
    <row r="15" spans="1:12" ht="15.6">
      <c r="A15" s="14"/>
      <c r="B15" s="15"/>
      <c r="C15" s="16"/>
      <c r="D15" s="19" t="s">
        <v>31</v>
      </c>
      <c r="E15" s="39" t="s">
        <v>44</v>
      </c>
      <c r="F15" s="21">
        <v>110</v>
      </c>
      <c r="G15" s="36">
        <f>F15*13.1/130</f>
        <v>11.084615384615384</v>
      </c>
      <c r="H15" s="36">
        <f>F15*9.2/130</f>
        <v>7.7846153846153836</v>
      </c>
      <c r="I15" s="36">
        <f>F15*11.8/130</f>
        <v>9.9846153846153847</v>
      </c>
      <c r="J15" s="36">
        <f>F15*183/130</f>
        <v>154.84615384615384</v>
      </c>
      <c r="K15" s="46">
        <v>18.7</v>
      </c>
      <c r="L15" s="37">
        <v>53.58</v>
      </c>
    </row>
    <row r="16" spans="1:12" ht="15.6">
      <c r="A16" s="14"/>
      <c r="B16" s="15"/>
      <c r="C16" s="16"/>
      <c r="D16" s="19" t="s">
        <v>32</v>
      </c>
      <c r="E16" s="40" t="s">
        <v>39</v>
      </c>
      <c r="F16" s="21">
        <v>150</v>
      </c>
      <c r="G16" s="21">
        <f>F16*3.17/150</f>
        <v>3.17</v>
      </c>
      <c r="H16" s="21">
        <f>F16*3.67/150</f>
        <v>3.67</v>
      </c>
      <c r="I16" s="21">
        <f>F16*20.4/150</f>
        <v>20.399999999999999</v>
      </c>
      <c r="J16" s="36">
        <f>F16*127.5/150</f>
        <v>127.5</v>
      </c>
      <c r="K16" s="46">
        <v>44258</v>
      </c>
      <c r="L16" s="37">
        <v>28.3</v>
      </c>
    </row>
    <row r="17" spans="1:12" ht="15.6">
      <c r="A17" s="14"/>
      <c r="B17" s="15"/>
      <c r="C17" s="16"/>
      <c r="D17" s="19" t="s">
        <v>50</v>
      </c>
      <c r="E17" s="40" t="s">
        <v>38</v>
      </c>
      <c r="F17" s="21">
        <v>200</v>
      </c>
      <c r="G17" s="21">
        <v>0</v>
      </c>
      <c r="H17" s="21">
        <v>0</v>
      </c>
      <c r="I17" s="21">
        <v>27.8</v>
      </c>
      <c r="J17" s="21">
        <v>111</v>
      </c>
      <c r="K17" s="46">
        <v>948</v>
      </c>
      <c r="L17" s="37">
        <v>5.54</v>
      </c>
    </row>
    <row r="18" spans="1:12" ht="15.6">
      <c r="A18" s="14"/>
      <c r="B18" s="15"/>
      <c r="C18" s="16"/>
      <c r="D18" s="19" t="s">
        <v>33</v>
      </c>
      <c r="E18" s="22" t="s">
        <v>34</v>
      </c>
      <c r="F18" s="21">
        <v>50</v>
      </c>
      <c r="G18" s="21">
        <f>SUM(F18*2.37/30)</f>
        <v>3.95</v>
      </c>
      <c r="H18" s="21">
        <f>SUM(F18*0.3/30)</f>
        <v>0.5</v>
      </c>
      <c r="I18" s="21">
        <f>SUM(F18*14.49/30)</f>
        <v>24.15</v>
      </c>
      <c r="J18" s="21">
        <f>SUM(F18*70.14/30)</f>
        <v>116.9</v>
      </c>
      <c r="K18" s="48" t="s">
        <v>26</v>
      </c>
      <c r="L18" s="37">
        <v>3.56</v>
      </c>
    </row>
    <row r="19" spans="1:12" ht="15.6">
      <c r="A19" s="14"/>
      <c r="B19" s="15"/>
      <c r="C19" s="16"/>
      <c r="D19" s="19" t="s">
        <v>35</v>
      </c>
      <c r="E19" s="32" t="s">
        <v>25</v>
      </c>
      <c r="F19" s="21">
        <v>40</v>
      </c>
      <c r="G19" s="21">
        <f>SUM(F19*1.68/30)</f>
        <v>2.2400000000000002</v>
      </c>
      <c r="H19" s="21">
        <f>SUM(F19*0.33/30)</f>
        <v>0.44000000000000006</v>
      </c>
      <c r="I19" s="21">
        <f>SUM(F19*14.82/30)</f>
        <v>19.759999999999998</v>
      </c>
      <c r="J19" s="21">
        <f>SUM(F19*68.97/30)</f>
        <v>91.960000000000008</v>
      </c>
      <c r="K19" s="48" t="s">
        <v>37</v>
      </c>
      <c r="L19" s="37">
        <v>2.71</v>
      </c>
    </row>
    <row r="20" spans="1:12" ht="15.6">
      <c r="A20" s="14"/>
      <c r="B20" s="15"/>
      <c r="C20" s="16"/>
      <c r="D20" s="17"/>
      <c r="E20" s="18"/>
      <c r="F20" s="37"/>
      <c r="G20" s="37"/>
      <c r="H20" s="37"/>
      <c r="I20" s="37"/>
      <c r="J20" s="37"/>
      <c r="K20" s="46"/>
      <c r="L20" s="37"/>
    </row>
    <row r="21" spans="1:12" ht="15.6">
      <c r="A21" s="14"/>
      <c r="B21" s="15"/>
      <c r="C21" s="16"/>
      <c r="D21" s="17"/>
      <c r="E21" s="18"/>
      <c r="F21" s="37"/>
      <c r="G21" s="37"/>
      <c r="H21" s="37"/>
      <c r="I21" s="37"/>
      <c r="J21" s="37"/>
      <c r="K21" s="46"/>
      <c r="L21" s="37"/>
    </row>
    <row r="22" spans="1:12" ht="15.6">
      <c r="A22" s="23"/>
      <c r="B22" s="24"/>
      <c r="C22" s="25"/>
      <c r="D22" s="26" t="s">
        <v>27</v>
      </c>
      <c r="E22" s="27"/>
      <c r="F22" s="28">
        <f>SUM(F13:F21)</f>
        <v>810</v>
      </c>
      <c r="G22" s="28">
        <f t="shared" ref="G22:J22" si="0">SUM(G13:G21)</f>
        <v>25.124615384615382</v>
      </c>
      <c r="H22" s="28">
        <f t="shared" si="0"/>
        <v>23.754615384615388</v>
      </c>
      <c r="I22" s="28">
        <f t="shared" si="0"/>
        <v>120.39461538461538</v>
      </c>
      <c r="J22" s="28">
        <f t="shared" si="0"/>
        <v>795.00615384615389</v>
      </c>
      <c r="K22" s="50"/>
      <c r="L22" s="28">
        <f t="shared" ref="L22" si="1">SUM(L13:L21)</f>
        <v>125.04</v>
      </c>
    </row>
    <row r="23" spans="1:12" ht="16.2" customHeight="1" thickBot="1">
      <c r="A23" s="33">
        <v>2</v>
      </c>
      <c r="B23" s="34">
        <v>4</v>
      </c>
      <c r="C23" s="70" t="s">
        <v>36</v>
      </c>
      <c r="D23" s="78"/>
      <c r="E23" s="35"/>
      <c r="F23" s="38">
        <f>F12+F22</f>
        <v>1345</v>
      </c>
      <c r="G23" s="38">
        <f t="shared" ref="G23" si="2">G12+G22</f>
        <v>52.52461538461538</v>
      </c>
      <c r="H23" s="38">
        <f t="shared" ref="H23" si="3">H12+H22</f>
        <v>44.389615384615389</v>
      </c>
      <c r="I23" s="38">
        <f t="shared" ref="I23" si="4">I12+I22</f>
        <v>228.91461538461539</v>
      </c>
      <c r="J23" s="38">
        <f t="shared" ref="J23:L23" si="5">J12+J22</f>
        <v>1543.5111538461538</v>
      </c>
      <c r="K23" s="38"/>
      <c r="L23" s="38">
        <f t="shared" si="5"/>
        <v>250.08</v>
      </c>
    </row>
    <row r="34" spans="3:13">
      <c r="E34" s="53"/>
      <c r="F34" s="53"/>
      <c r="G34" s="53"/>
      <c r="H34" s="53"/>
      <c r="I34" s="53"/>
      <c r="J34" s="53"/>
      <c r="K34" s="53"/>
      <c r="L34" s="53"/>
      <c r="M34" s="53"/>
    </row>
    <row r="35" spans="3:13" ht="15.6">
      <c r="E35" s="54"/>
      <c r="F35" s="55"/>
      <c r="G35" s="56"/>
      <c r="H35" s="56"/>
      <c r="I35" s="56"/>
      <c r="J35" s="56"/>
      <c r="K35" s="56"/>
      <c r="L35" s="57"/>
      <c r="M35" s="58"/>
    </row>
    <row r="36" spans="3:13" ht="15.6">
      <c r="E36" s="59"/>
      <c r="F36" s="60"/>
      <c r="G36" s="61"/>
      <c r="H36" s="61"/>
      <c r="I36" s="61"/>
      <c r="J36" s="61"/>
      <c r="K36" s="61"/>
      <c r="L36" s="57"/>
      <c r="M36" s="58"/>
    </row>
    <row r="37" spans="3:13" ht="15.6">
      <c r="E37" s="62"/>
      <c r="F37" s="56"/>
      <c r="G37" s="56"/>
      <c r="H37" s="56"/>
      <c r="I37" s="56"/>
      <c r="J37" s="56"/>
      <c r="K37" s="63"/>
      <c r="L37" s="53"/>
      <c r="M37" s="53"/>
    </row>
    <row r="38" spans="3:13" ht="15.6">
      <c r="E38" s="62"/>
      <c r="F38" s="56"/>
      <c r="G38" s="56"/>
      <c r="H38" s="56"/>
      <c r="I38" s="56"/>
      <c r="J38" s="56"/>
      <c r="K38" s="63"/>
      <c r="L38" s="53"/>
      <c r="M38" s="53"/>
    </row>
    <row r="39" spans="3:13" ht="15.6">
      <c r="C39" s="1"/>
      <c r="D39" s="1"/>
      <c r="E39" s="62"/>
      <c r="F39" s="56"/>
      <c r="G39" s="56"/>
      <c r="H39" s="56"/>
      <c r="I39" s="56"/>
      <c r="J39" s="56"/>
      <c r="K39" s="63"/>
      <c r="L39" s="53"/>
      <c r="M39" s="53"/>
    </row>
    <row r="40" spans="3:13" ht="15.6">
      <c r="C40" s="1"/>
      <c r="D40" s="1"/>
      <c r="E40" s="60"/>
      <c r="F40" s="56"/>
      <c r="G40" s="56"/>
      <c r="H40" s="56"/>
      <c r="I40" s="56"/>
      <c r="J40" s="56"/>
      <c r="K40" s="63"/>
      <c r="L40" s="53"/>
      <c r="M40" s="53"/>
    </row>
    <row r="41" spans="3:13" ht="15.6">
      <c r="C41" s="1"/>
      <c r="D41" s="1"/>
      <c r="E41" s="64"/>
      <c r="F41" s="65"/>
      <c r="G41" s="61"/>
      <c r="H41" s="61"/>
      <c r="I41" s="61"/>
      <c r="J41" s="61"/>
      <c r="K41" s="53"/>
      <c r="L41" s="53"/>
      <c r="M41" s="53"/>
    </row>
    <row r="42" spans="3:13" ht="15.6">
      <c r="C42" s="1"/>
      <c r="D42" s="1"/>
      <c r="E42" s="60"/>
      <c r="F42" s="61"/>
      <c r="G42" s="56"/>
      <c r="H42" s="56"/>
      <c r="I42" s="56"/>
      <c r="J42" s="56"/>
      <c r="K42" s="57"/>
      <c r="L42" s="53"/>
      <c r="M42" s="53"/>
    </row>
    <row r="43" spans="3:13" ht="15.6">
      <c r="C43" s="1"/>
      <c r="D43" s="1"/>
      <c r="E43" s="62"/>
      <c r="F43" s="56"/>
      <c r="G43" s="61"/>
      <c r="H43" s="61"/>
      <c r="I43" s="61"/>
      <c r="J43" s="61"/>
      <c r="K43" s="57"/>
      <c r="L43" s="53"/>
      <c r="M43" s="53"/>
    </row>
    <row r="44" spans="3:13" ht="15.6">
      <c r="C44" s="1"/>
      <c r="D44" s="1"/>
      <c r="E44" s="62"/>
      <c r="F44" s="56"/>
      <c r="G44" s="61"/>
      <c r="H44" s="61"/>
      <c r="I44" s="61"/>
      <c r="J44" s="61"/>
      <c r="K44" s="57"/>
      <c r="L44" s="53"/>
      <c r="M44" s="53"/>
    </row>
    <row r="45" spans="3:13" ht="15.6">
      <c r="C45" s="1"/>
      <c r="D45" s="1"/>
      <c r="E45" s="60"/>
      <c r="F45" s="56"/>
      <c r="G45" s="56"/>
      <c r="H45" s="56"/>
      <c r="I45" s="56"/>
      <c r="J45" s="61"/>
      <c r="K45" s="57"/>
      <c r="L45" s="53"/>
      <c r="M45" s="53"/>
    </row>
    <row r="46" spans="3:13" ht="15.6">
      <c r="C46" s="1"/>
      <c r="D46" s="1"/>
      <c r="E46" s="60"/>
      <c r="F46" s="56"/>
      <c r="G46" s="56"/>
      <c r="H46" s="56"/>
      <c r="I46" s="56"/>
      <c r="J46" s="56"/>
      <c r="K46" s="57"/>
      <c r="L46" s="53"/>
      <c r="M46" s="53"/>
    </row>
    <row r="47" spans="3:13" ht="15.6">
      <c r="C47" s="1"/>
      <c r="D47" s="1"/>
      <c r="E47" s="66"/>
      <c r="F47" s="56"/>
      <c r="G47" s="56"/>
      <c r="H47" s="56"/>
      <c r="I47" s="56"/>
      <c r="J47" s="56"/>
      <c r="K47" s="67"/>
      <c r="L47" s="53"/>
      <c r="M47" s="53"/>
    </row>
    <row r="48" spans="3:13" ht="15.6">
      <c r="C48" s="1"/>
      <c r="D48" s="1"/>
      <c r="E48" s="66"/>
      <c r="F48" s="56"/>
      <c r="G48" s="56"/>
      <c r="H48" s="56"/>
      <c r="I48" s="56"/>
      <c r="J48" s="56"/>
      <c r="K48" s="57"/>
      <c r="L48" s="53"/>
      <c r="M48" s="53"/>
    </row>
    <row r="49" spans="3:13" ht="15.6">
      <c r="C49" s="1"/>
      <c r="D49" s="1"/>
      <c r="E49" s="60"/>
      <c r="F49" s="61"/>
      <c r="G49" s="61"/>
      <c r="H49" s="61"/>
      <c r="I49" s="61"/>
      <c r="J49" s="61"/>
      <c r="K49" s="68"/>
      <c r="L49" s="53"/>
      <c r="M49" s="53"/>
    </row>
    <row r="50" spans="3:13">
      <c r="C50" s="1"/>
      <c r="D50" s="1"/>
      <c r="E50" s="53"/>
      <c r="F50" s="53"/>
      <c r="G50" s="53"/>
      <c r="H50" s="53"/>
      <c r="I50" s="53"/>
      <c r="J50" s="53"/>
      <c r="K50" s="53"/>
      <c r="L50" s="53"/>
      <c r="M50" s="53"/>
    </row>
    <row r="51" spans="3:13">
      <c r="C51" s="1"/>
      <c r="D51" s="1"/>
      <c r="E51" s="53"/>
      <c r="F51" s="53"/>
      <c r="G51" s="53"/>
      <c r="H51" s="53"/>
      <c r="I51" s="53"/>
      <c r="J51" s="53"/>
      <c r="K51" s="53"/>
      <c r="L51" s="53"/>
      <c r="M51" s="53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2025-03-28T05:14:10Z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